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540" activeTab="2"/>
  </bookViews>
  <sheets>
    <sheet name="线上后台" sheetId="1" r:id="rId1"/>
    <sheet name="线上前台" sheetId="2" r:id="rId2"/>
    <sheet name="测试后台" sheetId="4" r:id="rId3"/>
    <sheet name="测试前台" sheetId="5" r:id="rId4"/>
  </sheets>
  <calcPr calcId="144525" refMode="R1C1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2C7D8F5893BE457BB0F00AA4F8C8808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439670" y="514350"/>
          <a:ext cx="3801110" cy="28676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F2DD24F09EDC41549178DA68ABA4389F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52625" y="2286000"/>
          <a:ext cx="11858625" cy="7696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A219E4DB6798457A8F1D558F6917375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905250" y="2286000"/>
          <a:ext cx="8820150" cy="752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AE7C6D8FDB5448108B1B9B771A968B5A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71700" y="4457700"/>
          <a:ext cx="17097375" cy="7562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BB3039CB8FB945D1A7BAE25F76D8303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905250" y="4191000"/>
          <a:ext cx="9915525" cy="4943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59551B70EAD64BEC855B60E446121ABE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600960" y="838200"/>
          <a:ext cx="11725275" cy="8943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C4F377A4A6524CA8842522CB3C81610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905250" y="381000"/>
          <a:ext cx="9305925" cy="7038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D3071A1F595C4729854B87888506665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952625" y="2286000"/>
          <a:ext cx="6143625" cy="4895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E0891629EA794B6AA80A80290F65556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076950" y="581025"/>
          <a:ext cx="5381625" cy="4943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2E3A83FE7F154DF7859EDE51BBDA257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952625" y="6096000"/>
          <a:ext cx="12468225" cy="8020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DE81D4BA23E04A1D867ED55C2AF7D517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971675" y="8010525"/>
          <a:ext cx="11763375" cy="436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146C655714FB4C98AF6224B9EE86A6C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990725" y="10267950"/>
          <a:ext cx="13525500" cy="5038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624B0F03B8954CB5B5B485BC13BAF2B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952625" y="11811000"/>
          <a:ext cx="11496675" cy="5800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BA743DCF51D44118AB22D9CA6B21E7D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133600" y="13858875"/>
          <a:ext cx="11515725" cy="8315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3753F5787B764B7B879C6E08FA7DDA1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047875" y="16002000"/>
          <a:ext cx="7810500" cy="8372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408C99E51E1C4584B820D45761373B3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952875" y="15640050"/>
          <a:ext cx="2686050" cy="5191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2DFCDC4A180841C586C9B2B96BDBBE43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066925" y="17830800"/>
          <a:ext cx="8820150" cy="6629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4B0605AF67CE40F6833D2700AFF4C13B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257425" y="19716750"/>
          <a:ext cx="10991850" cy="6391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855CF2C447204F0EA0DC2B37A26441BE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076450" y="21497925"/>
          <a:ext cx="8267700" cy="6315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72AB43F86F894F0CB7FC9A1F4A25034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4314825" y="21564600"/>
          <a:ext cx="5438775" cy="6400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3C3656F935F1457E8E349B35560A598B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028825" y="2647950"/>
          <a:ext cx="12182475" cy="8448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8" name="ID_94727F3C86114148917F069E4458D858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4219575" y="2428875"/>
          <a:ext cx="12344400" cy="4791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8A2A415945204844A377776FE8809699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2095500" y="4400550"/>
          <a:ext cx="16811625" cy="8429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2BE531886AAB40B9B11EDB14C7115A4B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2143125" y="4362450"/>
          <a:ext cx="9410700" cy="5534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2A04AF8336014BB58D6FCBD968086ACE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009775" y="6581775"/>
          <a:ext cx="10620375" cy="4000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" name="ID_2A7FAADCC6DB4526B6E57D8A68F4B01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2152650" y="8572500"/>
          <a:ext cx="12849225" cy="5095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" name="ID_0372276DBAC34812A8EA65DA9F2B1229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2324100" y="10458450"/>
          <a:ext cx="11077575" cy="6762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" name="ID_47C73F19462448BEABFD2150C4FC7CE5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457450" y="12315825"/>
          <a:ext cx="15373350" cy="6057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" name="ID_C63A7F05AD4B4B00A11497DFB240DECE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600325" y="14639925"/>
          <a:ext cx="12563475" cy="7296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" name="ID_1609A5E7E715457A879D51648929A9C4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476500" y="8496300"/>
          <a:ext cx="8972550" cy="7153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" name="ID_1C65F98D449A4185B0C9107BCCAE6880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228850" y="15830550"/>
          <a:ext cx="11687175" cy="5314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" name="ID_BADF3EA3FAE54A9186BED25715B9B77D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4000500" y="15830550"/>
          <a:ext cx="17211675" cy="6743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" name="ID_FD9B39D93EB54A12B5F1EA89A3CF7530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200275" y="17935575"/>
          <a:ext cx="11439525" cy="8058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B844033CD68E40C99E0CAF57A3410FBC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2228850" y="21831300"/>
          <a:ext cx="9315450" cy="7248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6EA7EB9B075C45AA9A86453DE83390F6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657475" y="23850600"/>
          <a:ext cx="11563350" cy="6143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F118CA64F312407E803F72E51478581E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324100" y="25755600"/>
          <a:ext cx="11868150" cy="5124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A27CAAC6AF1843F69F88FDE6C783B65A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2238375" y="27803475"/>
          <a:ext cx="11868150" cy="8696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D8A41E33983F49F0A7F893604EC6CC1C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2209800" y="29365575"/>
          <a:ext cx="12258675" cy="9020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F1EF8F25F67047F1B951C2366E0570A5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2171700" y="31318200"/>
          <a:ext cx="11591925" cy="8705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B3DBDBBE15A741699384166945C2B348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2324100" y="10391775"/>
          <a:ext cx="5848350" cy="5534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6EA2B8CA1A884FC9963CA49AC0637E59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2286000" y="32985075"/>
          <a:ext cx="11191875" cy="6257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43775F75DB214B4B8EF69F6CA317732C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2000250" y="12201525"/>
          <a:ext cx="12753975" cy="5991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E9ADE8E7B0864C61BB2884C1796B0869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2305050" y="37157025"/>
          <a:ext cx="15344775" cy="7772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350FAF623F3742E7BFD33CB7A42046C8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2105025" y="41233725"/>
          <a:ext cx="11220450" cy="8934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F94B611F0677448D9A68E1A9A28BA00D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2409825" y="42595800"/>
          <a:ext cx="14963775" cy="6191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EB032D37D7954D7AAA38E8303C52D93F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4438650" y="40728900"/>
          <a:ext cx="9953625" cy="7715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0AB6B91D6381418289E81121832F85E5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2466975" y="44805600"/>
          <a:ext cx="8048625" cy="7543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A206AC6334D64A4BBAB106EB2221BB65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2867025" y="14420850"/>
          <a:ext cx="11010900" cy="9458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B0A8B24C8D1F40E982E3EA50200FD64D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2333625" y="16049625"/>
          <a:ext cx="13477875" cy="9077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7DABACBDEE9A40F3A70E314572E82B6E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2288540" y="48518445"/>
          <a:ext cx="10620375" cy="7486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728AC2100892432193CFB093CA4298FF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2322830" y="50532030"/>
          <a:ext cx="13039725" cy="7991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4832A66347E64918BD1B3AACB7CABE25" descr="4787b8a27d97e776e1c3c22e938124e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2127250" y="55756810"/>
          <a:ext cx="7903210" cy="4143375"/>
        </a:xfrm>
        <a:prstGeom prst="rect">
          <a:avLst/>
        </a:prstGeom>
      </xdr:spPr>
    </xdr:pic>
  </etc:cellImage>
  <etc:cellImage>
    <xdr:pic>
      <xdr:nvPicPr>
        <xdr:cNvPr id="36" name="ID_19C965EDDEDD498284E44DEECD618A6F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2446020" y="58068210"/>
          <a:ext cx="9639300" cy="8248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320EBAA6D5314DDD8FDAF45EA30317DA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2397760" y="60064650"/>
          <a:ext cx="6105525" cy="6162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0A53A429424E490F8912422DE182DFCF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2421890" y="63700660"/>
          <a:ext cx="7353300" cy="7553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0E9CAF5CFCE64701A22D11ADA4F43963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4358005" y="57903110"/>
          <a:ext cx="9801225" cy="6791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" name="ID_52AEBA97CBD14B6BA20486CB9B7EC5B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6344920" y="57911365"/>
          <a:ext cx="10944225" cy="5514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" name="ID_59EE3E83A0484B23AEF2A0D276913570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8246745" y="58084720"/>
          <a:ext cx="7896225" cy="7200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" name="ID_E6415E88E2D341B29978F90D73F69891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2214880" y="61612780"/>
          <a:ext cx="15144750" cy="7058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" name="ID_E9E4878459804932835FA04EA2EE8196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2339340" y="65928875"/>
          <a:ext cx="8153400" cy="7486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" name="ID_1B76609E236D47D180616894DFA18E85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2388870" y="67751325"/>
          <a:ext cx="11058525" cy="6238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" name="ID_7879E5224D6C45098BB8B87DD4543AB2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2447290" y="71263510"/>
          <a:ext cx="15735300" cy="5391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" name="ID_4B2F91DEAACD4E6B856FD1CE5E5F0C52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2215515" y="73002140"/>
          <a:ext cx="10144125" cy="6010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" name="ID_BB574C8223474F538707FF3A3299D021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2181860" y="76862305"/>
          <a:ext cx="10372725" cy="6829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" name="ID_C1C20345C4C140769E9E43AEF21DE957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2190750" y="78642210"/>
          <a:ext cx="15144750" cy="6334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" name="ID_A043BB4341C44038A4E73D4D1F964735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2512695" y="81242535"/>
          <a:ext cx="14668500" cy="6800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" name="ID_12B80AB9C06047529B2AA534B68EF6FB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2189480" y="82443955"/>
          <a:ext cx="16687800" cy="6038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" name="ID_66FA9DA27CEA49E79FA0A9757A35B015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2331085" y="74816335"/>
          <a:ext cx="8782050" cy="723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" name="ID_2B7F16A5021D4A2EA39BC3BA3317E53C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2380615" y="84340065"/>
          <a:ext cx="15525750" cy="6600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" name="ID_58BB77483BE64766ACA2F580BC42058B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2181225" y="19907250"/>
          <a:ext cx="18288000" cy="7762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5" name="ID_2B08482FFFA6409BB35189CCB89038F9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2181225" y="88266905"/>
          <a:ext cx="9534525" cy="32766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<sst xmlns="http://schemas.openxmlformats.org/spreadsheetml/2006/main" count="125" uniqueCount="80">
  <si>
    <t>问题描述</t>
  </si>
  <si>
    <t>截图描述</t>
  </si>
  <si>
    <t>是否完成</t>
  </si>
  <si>
    <t>优惠活动折扣额度输入0时，无法在输入一次0（00）</t>
  </si>
  <si>
    <t>优惠活动折扣额度输入的值含有小数点时，请求保存后端报错（整型）</t>
  </si>
  <si>
    <t>优惠活动优惠金额输入限制8位字符（包括小数点）</t>
  </si>
  <si>
    <t>梯度优惠页面显示问题（显示配置）下方字体重叠</t>
  </si>
  <si>
    <t>开启梯度优惠时，如果优惠活动自适应是开启的状态，则基于一个提示，会关闭优惠活动</t>
  </si>
  <si>
    <t>开启优惠活动（自适应）时，需要优先关闭梯度优惠，需要给予提示（关闭梯度优惠）</t>
  </si>
  <si>
    <t>编辑优惠码按钮跳转到优惠活动，而不是梯度优惠（当前页面跳转或者重新打开一个页面）</t>
  </si>
  <si>
    <t>优惠活动中，优惠码不填写直接保存时，为自动应用优惠，是否需要加一个提示（或者修改为默认为需要输入优惠码，只有手动点击自动应用优惠才是这个状态）</t>
  </si>
  <si>
    <t>梯度优惠的提示框，以及跳转按钮，显示问题</t>
  </si>
  <si>
    <t>效果图</t>
  </si>
  <si>
    <t>梯度优惠只允许设置为4条</t>
  </si>
  <si>
    <t>梯度优惠详情设置未填写时，提示信息错误</t>
  </si>
  <si>
    <t>操作失败，请
将消费梯度按照从小到大的顺序排列</t>
  </si>
  <si>
    <t>适用对象指定商品跳转一个梯度优惠页面，优惠页面分别跳转全部商品、指定分类、指定商品</t>
  </si>
  <si>
    <t>激励分享所对应的优惠活动关闭时，激励分享也相对应的关闭</t>
  </si>
  <si>
    <t>线上下单界面，优惠活动自动应用</t>
  </si>
  <si>
    <t>商品分类没有时，抛出异常</t>
  </si>
  <si>
    <t>https://www.koraiensis.com/</t>
  </si>
  <si>
    <t>创建优惠活动保存按钮连续点击n次可以保存n个优惠活动</t>
  </si>
  <si>
    <t>√</t>
  </si>
  <si>
    <t>页面管理</t>
  </si>
  <si>
    <t>商品评论，评论内容限制512</t>
  </si>
  <si>
    <t>新增评论时，sku保存之后，查询的时候没有保存成功</t>
  </si>
  <si>
    <t>后端需要查看逻辑</t>
  </si>
  <si>
    <t>在商品评论界面修改评论是否开启的状态，无法修改如图的开启状态</t>
  </si>
  <si>
    <t xml:space="preserve"> </t>
  </si>
  <si>
    <t>创建优惠活动，优惠码冲突时，给予提示</t>
  </si>
  <si>
    <t>梯度优惠指定商品时，还带了一个one piece的分类中的商品（应当为指定的商品）</t>
  </si>
  <si>
    <t>api/list</t>
  </si>
  <si>
    <t>优惠活动指定商品或分类时，优惠码只针对指定商品或者 该分类下的商品，</t>
  </si>
  <si>
    <t>api/promotionsSharing</t>
  </si>
  <si>
    <t>优惠活动生效条件不符合，还是能用到优惠码</t>
  </si>
  <si>
    <t>3-13（）</t>
  </si>
  <si>
    <t>梯度优惠按钮文案字符限制输入20个字符之内</t>
  </si>
  <si>
    <t>开启梯度优惠时，关闭的是优惠码的优惠活动而不是自动应用优惠码的活动</t>
  </si>
  <si>
    <t>后端</t>
  </si>
  <si>
    <t>激励分享相对应的优惠码被删除时，激励分享也相对关闭</t>
  </si>
  <si>
    <t>优惠活动名称输入限制50个字符之内（数据库255）</t>
  </si>
  <si>
    <t>免运费不需要输入值</t>
  </si>
  <si>
    <t>优惠活动优惠码输入限制（数据库255）</t>
  </si>
  <si>
    <t>运费险的效果预览做一下</t>
  </si>
  <si>
    <t>支付方式没有时，点击继续支付，支付成功</t>
  </si>
  <si>
    <t>请求参数的订单唯一码unique传了个undefined</t>
  </si>
  <si>
    <t>推荐商品新增推荐商品、新增配置、开启状态接口出错</t>
  </si>
  <si>
    <t>组合商品勾选中了1条数据时，提示需要勾选（添加主商品和子商品都是）</t>
  </si>
  <si>
    <t>预览跳转的商品id不对，拿到了组合商品的id</t>
  </si>
  <si>
    <t>根据主商品过滤子商品的查询接口，没有过滤主商品和已添加的商品</t>
  </si>
  <si>
    <t>/admin/api/yxComposeProduct/list/product</t>
  </si>
  <si>
    <t>批量添加子商品时，选中2个商品时，无法选中第三个</t>
  </si>
  <si>
    <t>根据分类ID去过滤商品，没有查询到该分类下的数据</t>
  </si>
  <si>
    <t>checkout-tourists.html、/checkout-page如果分享给别人打开这个界面重定向到首页（通过缓存判断）</t>
  </si>
  <si>
    <t>下单页部分机型无法获取洲（页面没有请求到接口，只请求到了一个追踪设置的接口就暂停请求了）</t>
  </si>
  <si>
    <t>批量添加子商品、添加主商品的确定按钮，配置的保存按钮、主商品下添加子商品只应该点击一次，点击多了会添加多次</t>
  </si>
  <si>
    <t>组合商品，批量添加子商品时以及添加主商品，先选择分类时，然后取消当前分类，出现0</t>
  </si>
  <si>
    <t>组合商品添加子商品时，筛选子商品没有把主商品的过滤掉yxComposeProduct/list/product?filterType</t>
  </si>
  <si>
    <t>选择分类或者搜索下方的选中数量要刷新</t>
  </si>
  <si>
    <t>组合商品中添加子商品时，吧添加过得子商品记录清除掉</t>
  </si>
  <si>
    <t>组合商品的加购次数没有yxComposeProduct/detail</t>
  </si>
  <si>
    <t>限量优惠查询配置开关接口出错，一旦更改优惠配置和优惠提醒的状态再次查询就报storeID不存在/admin/api/productLimit/limitConfigs</t>
  </si>
  <si>
    <t>开启和关闭限量优惠提醒是/admin/api/productLimit/isRemind这个接口</t>
  </si>
  <si>
    <t>限量优惠配置提醒效果</t>
  </si>
  <si>
    <t>限量优惠配置按钮、新增限量优惠商品按钮只可以点击一次</t>
  </si>
  <si>
    <t>新增限量优惠选中分类无法删除，无法查出所有商品</t>
  </si>
  <si>
    <t>新增限量优惠时，搜索栏如果分类id为空则不需要传入tagid</t>
  </si>
  <si>
    <t>限量优惠被删除之后，is selected状态没有被修改回来</t>
  </si>
  <si>
    <t>新增限量优惠商品，勾选多个优惠时，点击保存请求错误</t>
  </si>
  <si>
    <t>限量优惠只查询出规格没有被删除的，isdel状态为1的都不应当查出来</t>
  </si>
  <si>
    <t>商品列表搜索框没有根据sku进行搜索查询</t>
  </si>
  <si>
    <t>根据分类id查询分类下的商品/api/tag</t>
  </si>
  <si>
    <t>首页轮播图如果没有url就无法点击跳转</t>
  </si>
  <si>
    <t>商城模板评论helpful按钮没有接口，注释掉</t>
  </si>
  <si>
    <t>没有分类时，页面的名字、规格等不渲染出来</t>
  </si>
  <si>
    <t>梯度优惠活动属于件数时，加入购物车，页面不显示</t>
  </si>
  <si>
    <t>商品评论超过限制提示框limit没有写全</t>
  </si>
  <si>
    <t>在购物车先输入优惠码时，关闭之后再打开，优惠码依旧存在（关闭购物车之后就清除优惠码）</t>
  </si>
  <si>
    <t>登陆之后，原先游客的购物车信息没有清掉（缓存）</t>
  </si>
  <si>
    <t>分类页商品渲染出错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</si>
</sst>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27">
    <font>
      <sz val="11"/>
      <color theme="1"/>
      <name val="宋体"/>
      <charset val="134"/>
      <scheme val="minor"/>
    </font>
    <font>
      <b/>
      <sz val="12"/>
      <color theme="1"/>
      <name val="宋体"/>
      <charset val="134"/>
    </font>
    <font>
      <u/>
      <sz val="11"/>
      <color rgb="FF0000FF"/>
      <name val="宋体"/>
      <charset val="0"/>
      <scheme val="minor"/>
    </font>
    <font>
      <b/>
      <sz val="12"/>
      <color theme="1"/>
      <name val="宋体"/>
      <charset val="134"/>
      <scheme val="minor"/>
    </font>
    <font>
      <b/>
      <sz val="11"/>
      <name val="宋体"/>
      <charset val="134"/>
      <scheme val="minor"/>
    </font>
    <font>
      <b/>
      <sz val="12"/>
      <name val="宋体"/>
      <charset val="134"/>
      <scheme val="minor"/>
    </font>
    <font>
      <b/>
      <sz val="12"/>
      <name val="宋体"/>
      <charset val="134"/>
    </font>
    <font>
      <b/>
      <u/>
      <sz val="11"/>
      <name val="宋体"/>
      <charset val="0"/>
      <scheme val="minor"/>
    </font>
    <font>
      <sz val="10.5"/>
      <color rgb="FFE6A23C"/>
      <name val="Microsoft YaHei"/>
      <charset val="134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5"/>
      <color theme="3"/>
      <name val="宋体"/>
      <charset val="134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FFCC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9" fillId="25" borderId="0" applyNumberFormat="0" applyBorder="0" applyAlignment="0" applyProtection="0">
      <alignment vertical="center"/>
    </xf>
    <xf numFmtId="0" fontId="19" fillId="20" borderId="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9" fillId="9" borderId="0" applyNumberFormat="0" applyBorder="0" applyAlignment="0" applyProtection="0">
      <alignment vertical="center"/>
    </xf>
    <xf numFmtId="0" fontId="15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4" fillId="8" borderId="0" applyNumberFormat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33" borderId="9" applyNumberFormat="0" applyFont="0" applyAlignment="0" applyProtection="0">
      <alignment vertical="center"/>
    </xf>
    <xf numFmtId="0" fontId="14" fillId="13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26" fillId="0" borderId="8" applyNumberFormat="0" applyFill="0" applyAlignment="0" applyProtection="0">
      <alignment vertical="center"/>
    </xf>
    <xf numFmtId="0" fontId="23" fillId="0" borderId="8" applyNumberFormat="0" applyFill="0" applyAlignment="0" applyProtection="0">
      <alignment vertical="center"/>
    </xf>
    <xf numFmtId="0" fontId="14" fillId="28" borderId="0" applyNumberFormat="0" applyBorder="0" applyAlignment="0" applyProtection="0">
      <alignment vertical="center"/>
    </xf>
    <xf numFmtId="0" fontId="12" fillId="0" borderId="5" applyNumberFormat="0" applyFill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17" fillId="16" borderId="4" applyNumberFormat="0" applyAlignment="0" applyProtection="0">
      <alignment vertical="center"/>
    </xf>
    <xf numFmtId="0" fontId="22" fillId="16" borderId="6" applyNumberFormat="0" applyAlignment="0" applyProtection="0">
      <alignment vertical="center"/>
    </xf>
    <xf numFmtId="0" fontId="10" fillId="6" borderId="2" applyNumberFormat="0" applyAlignment="0" applyProtection="0">
      <alignment vertical="center"/>
    </xf>
    <xf numFmtId="0" fontId="9" fillId="24" borderId="0" applyNumberFormat="0" applyBorder="0" applyAlignment="0" applyProtection="0">
      <alignment vertical="center"/>
    </xf>
    <xf numFmtId="0" fontId="14" fillId="19" borderId="0" applyNumberFormat="0" applyBorder="0" applyAlignment="0" applyProtection="0">
      <alignment vertical="center"/>
    </xf>
    <xf numFmtId="0" fontId="21" fillId="0" borderId="7" applyNumberFormat="0" applyFill="0" applyAlignment="0" applyProtection="0">
      <alignment vertical="center"/>
    </xf>
    <xf numFmtId="0" fontId="16" fillId="0" borderId="3" applyNumberFormat="0" applyFill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9" fillId="15" borderId="0" applyNumberFormat="0" applyBorder="0" applyAlignment="0" applyProtection="0">
      <alignment vertical="center"/>
    </xf>
    <xf numFmtId="0" fontId="14" fillId="18" borderId="0" applyNumberFormat="0" applyBorder="0" applyAlignment="0" applyProtection="0">
      <alignment vertical="center"/>
    </xf>
    <xf numFmtId="0" fontId="9" fillId="12" borderId="0" applyNumberFormat="0" applyBorder="0" applyAlignment="0" applyProtection="0">
      <alignment vertical="center"/>
    </xf>
    <xf numFmtId="0" fontId="9" fillId="22" borderId="0" applyNumberFormat="0" applyBorder="0" applyAlignment="0" applyProtection="0">
      <alignment vertical="center"/>
    </xf>
    <xf numFmtId="0" fontId="9" fillId="11" borderId="0" applyNumberFormat="0" applyBorder="0" applyAlignment="0" applyProtection="0">
      <alignment vertical="center"/>
    </xf>
    <xf numFmtId="0" fontId="9" fillId="7" borderId="0" applyNumberFormat="0" applyBorder="0" applyAlignment="0" applyProtection="0">
      <alignment vertical="center"/>
    </xf>
    <xf numFmtId="0" fontId="14" fillId="31" borderId="0" applyNumberFormat="0" applyBorder="0" applyAlignment="0" applyProtection="0">
      <alignment vertical="center"/>
    </xf>
    <xf numFmtId="0" fontId="14" fillId="27" borderId="0" applyNumberFormat="0" applyBorder="0" applyAlignment="0" applyProtection="0">
      <alignment vertical="center"/>
    </xf>
    <xf numFmtId="0" fontId="9" fillId="5" borderId="0" applyNumberFormat="0" applyBorder="0" applyAlignment="0" applyProtection="0">
      <alignment vertical="center"/>
    </xf>
    <xf numFmtId="0" fontId="9" fillId="21" borderId="0" applyNumberFormat="0" applyBorder="0" applyAlignment="0" applyProtection="0">
      <alignment vertical="center"/>
    </xf>
    <xf numFmtId="0" fontId="14" fillId="2" borderId="0" applyNumberFormat="0" applyBorder="0" applyAlignment="0" applyProtection="0">
      <alignment vertical="center"/>
    </xf>
    <xf numFmtId="0" fontId="9" fillId="4" borderId="0" applyNumberFormat="0" applyBorder="0" applyAlignment="0" applyProtection="0">
      <alignment vertical="center"/>
    </xf>
    <xf numFmtId="0" fontId="14" fillId="30" borderId="0" applyNumberFormat="0" applyBorder="0" applyAlignment="0" applyProtection="0">
      <alignment vertical="center"/>
    </xf>
    <xf numFmtId="0" fontId="14" fillId="29" borderId="0" applyNumberFormat="0" applyBorder="0" applyAlignment="0" applyProtection="0">
      <alignment vertical="center"/>
    </xf>
    <xf numFmtId="0" fontId="9" fillId="26" borderId="0" applyNumberFormat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</cellStyleXfs>
  <cellXfs count="14">
    <xf numFmtId="0" fontId="0" fillId="0" borderId="0" xfId="0">
      <alignment vertical="center"/>
    </xf>
    <xf numFmtId="0" fontId="1" fillId="2" borderId="1" xfId="0" applyFont="1" applyFill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2" fillId="3" borderId="1" xfId="10" applyFill="1" applyBorder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58" fontId="1" fillId="3" borderId="1" xfId="0" applyNumberFormat="1" applyFont="1" applyFill="1" applyBorder="1" applyAlignment="1">
      <alignment horizontal="center" vertical="center" wrapText="1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6" fillId="2" borderId="1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 wrapText="1"/>
    </xf>
    <xf numFmtId="0" fontId="5" fillId="3" borderId="1" xfId="0" applyFont="1" applyFill="1" applyBorder="1" applyAlignment="1">
      <alignment horizontal="center" vertical="center" wrapText="1"/>
    </xf>
    <xf numFmtId="0" fontId="7" fillId="3" borderId="1" xfId="10" applyFont="1" applyFill="1" applyBorder="1" applyAlignment="1">
      <alignment horizontal="center" vertical="center" wrapText="1"/>
    </xf>
    <xf numFmtId="0" fontId="8" fillId="0" borderId="0" xfId="0" applyFont="1" applyAlignment="1">
      <alignment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1" Type="http://schemas.openxmlformats.org/officeDocument/2006/relationships/image" Target="media/image71.png"/><Relationship Id="rId70" Type="http://schemas.openxmlformats.org/officeDocument/2006/relationships/image" Target="media/image70.png"/><Relationship Id="rId7" Type="http://schemas.openxmlformats.org/officeDocument/2006/relationships/image" Target="media/image7.png"/><Relationship Id="rId69" Type="http://schemas.openxmlformats.org/officeDocument/2006/relationships/image" Target="media/image69.png"/><Relationship Id="rId68" Type="http://schemas.openxmlformats.org/officeDocument/2006/relationships/image" Target="media/image68.png"/><Relationship Id="rId67" Type="http://schemas.openxmlformats.org/officeDocument/2006/relationships/image" Target="media/image67.png"/><Relationship Id="rId66" Type="http://schemas.openxmlformats.org/officeDocument/2006/relationships/image" Target="media/image66.png"/><Relationship Id="rId65" Type="http://schemas.openxmlformats.org/officeDocument/2006/relationships/image" Target="media/image65.pn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png"/><Relationship Id="rId59" Type="http://schemas.openxmlformats.org/officeDocument/2006/relationships/image" Target="media/image59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8" Type="http://www.wps.cn/officeDocument/2020/cellImage" Target="cellimages.xml"/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koraiensis.com/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koraiensis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24"/>
  <sheetViews>
    <sheetView topLeftCell="A10" workbookViewId="0">
      <selection activeCell="A14" sqref="A14"/>
    </sheetView>
  </sheetViews>
  <sheetFormatPr defaultColWidth="9" defaultRowHeight="13.5" outlineLevelCol="3"/>
  <cols>
    <col min="1" max="4" width="25.625" customWidth="1"/>
  </cols>
  <sheetData>
    <row r="1" ht="30" customHeight="1" spans="1:4">
      <c r="A1" s="1" t="s">
        <v>0</v>
      </c>
      <c r="B1" s="1" t="s">
        <v>1</v>
      </c>
      <c r="C1" s="1"/>
      <c r="D1" s="1" t="s">
        <v>2</v>
      </c>
    </row>
    <row r="2" ht="150" customHeight="1" spans="1:4">
      <c r="A2" s="2" t="s">
        <v>3</v>
      </c>
      <c r="B2" s="2" t="str">
        <f>_xlfn.DISPIMG("ID_2C7D8F5893BE457BB0F00AA4F8C88080",1)</f>
        <v>=DISPIMG("ID_2C7D8F5893BE457BB0F00AA4F8C88080",1)</v>
      </c>
      <c r="C2" s="2"/>
      <c r="D2" s="2"/>
    </row>
    <row r="3" ht="150" customHeight="1" spans="1:4">
      <c r="A3" s="2" t="s">
        <v>4</v>
      </c>
      <c r="B3" s="2" t="str">
        <f>_xlfn.DISPIMG("ID_F2DD24F09EDC41549178DA68ABA4389F",1)</f>
        <v>=DISPIMG("ID_F2DD24F09EDC41549178DA68ABA4389F",1)</v>
      </c>
      <c r="C3" s="2" t="str">
        <f>_xlfn.DISPIMG("ID_A219E4DB6798457A8F1D558F69173753",1)</f>
        <v>=DISPIMG("ID_A219E4DB6798457A8F1D558F69173753",1)</v>
      </c>
      <c r="D3" s="2"/>
    </row>
    <row r="4" ht="150" customHeight="1" spans="1:4">
      <c r="A4" s="2" t="s">
        <v>5</v>
      </c>
      <c r="B4" s="2" t="str">
        <f>_xlfn.DISPIMG("ID_AE7C6D8FDB5448108B1B9B771A968B5A",1)</f>
        <v>=DISPIMG("ID_AE7C6D8FDB5448108B1B9B771A968B5A",1)</v>
      </c>
      <c r="C4" s="2" t="str">
        <f>_xlfn.DISPIMG("ID_BB3039CB8FB945D1A7BAE25F76D83031",1)</f>
        <v>=DISPIMG("ID_BB3039CB8FB945D1A7BAE25F76D83031",1)</v>
      </c>
      <c r="D4" s="2"/>
    </row>
    <row r="5" ht="150" customHeight="1" spans="1:4">
      <c r="A5" s="4" t="s">
        <v>6</v>
      </c>
      <c r="B5" s="2" t="str">
        <f>_xlfn.DISPIMG("ID_2E3A83FE7F154DF7859EDE51BBDA2570",1)</f>
        <v>=DISPIMG("ID_2E3A83FE7F154DF7859EDE51BBDA2570",1)</v>
      </c>
      <c r="C5" s="2"/>
      <c r="D5" s="2"/>
    </row>
    <row r="6" ht="150" customHeight="1" spans="1:4">
      <c r="A6" s="4" t="s">
        <v>7</v>
      </c>
      <c r="B6" s="2" t="str">
        <f>_xlfn.DISPIMG("ID_DE81D4BA23E04A1D867ED55C2AF7D517",1)</f>
        <v>=DISPIMG("ID_DE81D4BA23E04A1D867ED55C2AF7D517",1)</v>
      </c>
      <c r="C6" s="2"/>
      <c r="D6" s="2"/>
    </row>
    <row r="7" ht="150" customHeight="1" spans="1:4">
      <c r="A7" s="2" t="s">
        <v>8</v>
      </c>
      <c r="B7" s="2" t="str">
        <f>_xlfn.DISPIMG("ID_146C655714FB4C98AF6224B9EE86A6C2",1)</f>
        <v>=DISPIMG("ID_146C655714FB4C98AF6224B9EE86A6C2",1)</v>
      </c>
      <c r="C7" s="2"/>
      <c r="D7" s="2"/>
    </row>
    <row r="8" ht="150" customHeight="1" spans="1:4">
      <c r="A8" s="2" t="s">
        <v>9</v>
      </c>
      <c r="B8" s="2" t="str">
        <f>_xlfn.DISPIMG("ID_624B0F03B8954CB5B5B485BC13BAF2B6",1)</f>
        <v>=DISPIMG("ID_624B0F03B8954CB5B5B485BC13BAF2B6",1)</v>
      </c>
      <c r="C8" s="2"/>
      <c r="D8" s="2"/>
    </row>
    <row r="9" ht="150" customHeight="1" spans="1:4">
      <c r="A9" s="2" t="s">
        <v>10</v>
      </c>
      <c r="B9" s="2" t="str">
        <f>_xlfn.DISPIMG("ID_BA743DCF51D44118AB22D9CA6B21E7D8",1)</f>
        <v>=DISPIMG("ID_BA743DCF51D44118AB22D9CA6B21E7D8",1)</v>
      </c>
      <c r="C9" s="2"/>
      <c r="D9" s="2"/>
    </row>
    <row r="10" ht="150" customHeight="1" spans="1:4">
      <c r="A10" s="2" t="s">
        <v>11</v>
      </c>
      <c r="B10" s="2" t="str">
        <f>_xlfn.DISPIMG("ID_3753F5787B764B7B879C6E08FA7DDA19",1)</f>
        <v>=DISPIMG("ID_3753F5787B764B7B879C6E08FA7DDA19",1)</v>
      </c>
      <c r="C10" s="2" t="str">
        <f>_xlfn.DISPIMG("ID_408C99E51E1C4584B820D45761373B30",1)</f>
        <v>=DISPIMG("ID_408C99E51E1C4584B820D45761373B30",1)</v>
      </c>
      <c r="D10" s="2" t="s">
        <v>12</v>
      </c>
    </row>
    <row r="11" ht="150" customHeight="1" spans="1:4">
      <c r="A11" s="2" t="s">
        <v>13</v>
      </c>
      <c r="B11" s="2" t="str">
        <f>_xlfn.DISPIMG("ID_2DFCDC4A180841C586C9B2B96BDBBE43",1)</f>
        <v>=DISPIMG("ID_2DFCDC4A180841C586C9B2B96BDBBE43",1)</v>
      </c>
      <c r="C11" s="2"/>
      <c r="D11" s="2"/>
    </row>
    <row r="12" ht="150" customHeight="1" spans="1:4">
      <c r="A12" s="2" t="s">
        <v>14</v>
      </c>
      <c r="B12" s="2" t="str">
        <f>_xlfn.DISPIMG("ID_4B0605AF67CE40F6833D2700AFF4C13B",1)</f>
        <v>=DISPIMG("ID_4B0605AF67CE40F6833D2700AFF4C13B",1)</v>
      </c>
      <c r="C12" s="13" t="s">
        <v>15</v>
      </c>
      <c r="D12" s="2"/>
    </row>
    <row r="13" ht="150" customHeight="1" spans="1:4">
      <c r="A13" s="2" t="s">
        <v>16</v>
      </c>
      <c r="B13" s="2" t="str">
        <f>_xlfn.DISPIMG("ID_855CF2C447204F0EA0DC2B37A26441BE",1)</f>
        <v>=DISPIMG("ID_855CF2C447204F0EA0DC2B37A26441BE",1)</v>
      </c>
      <c r="C13" s="2" t="str">
        <f>_xlfn.DISPIMG("ID_72AB43F86F894F0CB7FC9A1F4A250340",1)</f>
        <v>=DISPIMG("ID_72AB43F86F894F0CB7FC9A1F4A250340",1)</v>
      </c>
      <c r="D13" s="2"/>
    </row>
    <row r="14" ht="150" customHeight="1" spans="1:4">
      <c r="A14" s="2" t="s">
        <v>17</v>
      </c>
      <c r="B14" s="2"/>
      <c r="C14" s="2"/>
      <c r="D14" s="2"/>
    </row>
    <row r="15" ht="150" customHeight="1" spans="1:4">
      <c r="A15" s="2"/>
      <c r="B15" s="2"/>
      <c r="C15" s="2"/>
      <c r="D15" s="2"/>
    </row>
    <row r="16" ht="150" customHeight="1" spans="1:4">
      <c r="A16" s="2"/>
      <c r="B16" s="2"/>
      <c r="C16" s="2"/>
      <c r="D16" s="2"/>
    </row>
    <row r="17" ht="150" customHeight="1" spans="1:4">
      <c r="A17" s="2"/>
      <c r="B17" s="2"/>
      <c r="C17" s="2"/>
      <c r="D17" s="2"/>
    </row>
    <row r="18" ht="150" customHeight="1" spans="1:4">
      <c r="A18" s="2"/>
      <c r="B18" s="2"/>
      <c r="C18" s="2"/>
      <c r="D18" s="2"/>
    </row>
    <row r="19" ht="150" customHeight="1" spans="1:4">
      <c r="A19" s="2"/>
      <c r="B19" s="2"/>
      <c r="C19" s="2"/>
      <c r="D19" s="2"/>
    </row>
    <row r="20" ht="150" customHeight="1" spans="1:4">
      <c r="A20" s="2"/>
      <c r="B20" s="2"/>
      <c r="C20" s="2"/>
      <c r="D20" s="2"/>
    </row>
    <row r="21" ht="150" customHeight="1" spans="1:4">
      <c r="A21" s="2"/>
      <c r="B21" s="2"/>
      <c r="C21" s="2"/>
      <c r="D21" s="2"/>
    </row>
    <row r="22" ht="150" customHeight="1" spans="1:4">
      <c r="A22" s="2"/>
      <c r="B22" s="2"/>
      <c r="C22" s="2"/>
      <c r="D22" s="2"/>
    </row>
    <row r="23" ht="150" customHeight="1" spans="1:4">
      <c r="A23" s="2"/>
      <c r="B23" s="2"/>
      <c r="C23" s="2"/>
      <c r="D23" s="2"/>
    </row>
    <row r="24" ht="150" customHeight="1" spans="1:4">
      <c r="A24" s="2"/>
      <c r="B24" s="2"/>
      <c r="C24" s="2"/>
      <c r="D24" s="2"/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24"/>
  <sheetViews>
    <sheetView workbookViewId="0">
      <selection activeCell="E3" sqref="A2:E3"/>
    </sheetView>
  </sheetViews>
  <sheetFormatPr defaultColWidth="9" defaultRowHeight="13.5" outlineLevelCol="4"/>
  <cols>
    <col min="1" max="4" width="25.625" customWidth="1"/>
  </cols>
  <sheetData>
    <row r="1" ht="30" customHeight="1" spans="1:4">
      <c r="A1" s="1" t="s">
        <v>0</v>
      </c>
      <c r="B1" s="1" t="s">
        <v>1</v>
      </c>
      <c r="C1" s="1"/>
      <c r="D1" s="1" t="s">
        <v>2</v>
      </c>
    </row>
    <row r="2" ht="150" customHeight="1" spans="1:5">
      <c r="A2" s="2" t="s">
        <v>18</v>
      </c>
      <c r="B2" s="2" t="str">
        <f>_xlfn.DISPIMG("ID_59551B70EAD64BEC855B60E446121ABE",1)</f>
        <v>=DISPIMG("ID_59551B70EAD64BEC855B60E446121ABE",1)</v>
      </c>
      <c r="C2" s="2" t="str">
        <f>_xlfn.DISPIMG("ID_C4F377A4A6524CA8842522CB3C816101",1)</f>
        <v>=DISPIMG("ID_C4F377A4A6524CA8842522CB3C816101",1)</v>
      </c>
      <c r="D2" s="2" t="str">
        <f>_xlfn.DISPIMG("ID_E0891629EA794B6AA80A80290F655569",1)</f>
        <v>=DISPIMG("ID_E0891629EA794B6AA80A80290F655569",1)</v>
      </c>
      <c r="E2" t="s">
        <v>12</v>
      </c>
    </row>
    <row r="3" ht="150" customHeight="1" spans="1:4">
      <c r="A3" s="2" t="s">
        <v>19</v>
      </c>
      <c r="B3" s="2" t="str">
        <f>_xlfn.DISPIMG("ID_D3071A1F595C4729854B878885066659",1)</f>
        <v>=DISPIMG("ID_D3071A1F595C4729854B878885066659",1)</v>
      </c>
      <c r="C3" s="3" t="s">
        <v>20</v>
      </c>
      <c r="D3" s="2"/>
    </row>
    <row r="4" ht="150" customHeight="1" spans="1:4">
      <c r="A4" s="2"/>
      <c r="B4" s="2"/>
      <c r="C4" s="2"/>
      <c r="D4" s="2"/>
    </row>
    <row r="5" ht="150" customHeight="1" spans="1:4">
      <c r="A5" s="4"/>
      <c r="B5" s="2"/>
      <c r="C5" s="2"/>
      <c r="D5" s="2"/>
    </row>
    <row r="6" ht="150" customHeight="1" spans="1:4">
      <c r="A6" s="4"/>
      <c r="B6" s="2"/>
      <c r="C6" s="2"/>
      <c r="D6" s="2"/>
    </row>
    <row r="7" ht="150" customHeight="1" spans="1:4">
      <c r="A7" s="2"/>
      <c r="B7" s="2"/>
      <c r="C7" s="2"/>
      <c r="D7" s="2"/>
    </row>
    <row r="8" ht="150" customHeight="1" spans="1:4">
      <c r="A8" s="2"/>
      <c r="B8" s="2"/>
      <c r="C8" s="2"/>
      <c r="D8" s="2"/>
    </row>
    <row r="9" ht="150" customHeight="1" spans="1:4">
      <c r="A9" s="2"/>
      <c r="B9" s="2"/>
      <c r="C9" s="2"/>
      <c r="D9" s="2"/>
    </row>
    <row r="10" ht="150" customHeight="1" spans="1:4">
      <c r="A10" s="2"/>
      <c r="B10" s="2"/>
      <c r="C10" s="2"/>
      <c r="D10" s="2"/>
    </row>
    <row r="11" ht="150" customHeight="1" spans="1:4">
      <c r="A11" s="2"/>
      <c r="B11" s="2"/>
      <c r="C11" s="2"/>
      <c r="D11" s="2"/>
    </row>
    <row r="12" ht="150" customHeight="1" spans="1:4">
      <c r="A12" s="2"/>
      <c r="B12" s="2"/>
      <c r="C12" s="2"/>
      <c r="D12" s="2"/>
    </row>
    <row r="13" ht="150" customHeight="1" spans="1:4">
      <c r="A13" s="2"/>
      <c r="B13" s="2"/>
      <c r="C13" s="2"/>
      <c r="D13" s="2"/>
    </row>
    <row r="14" ht="150" customHeight="1" spans="1:4">
      <c r="A14" s="2"/>
      <c r="B14" s="2"/>
      <c r="C14" s="2"/>
      <c r="D14" s="2"/>
    </row>
    <row r="15" ht="150" customHeight="1" spans="1:4">
      <c r="A15" s="2"/>
      <c r="B15" s="2"/>
      <c r="C15" s="2"/>
      <c r="D15" s="2"/>
    </row>
    <row r="16" ht="150" customHeight="1" spans="1:4">
      <c r="A16" s="2"/>
      <c r="B16" s="2"/>
      <c r="C16" s="2"/>
      <c r="D16" s="2"/>
    </row>
    <row r="17" ht="150" customHeight="1" spans="1:4">
      <c r="A17" s="2"/>
      <c r="B17" s="2"/>
      <c r="C17" s="2"/>
      <c r="D17" s="2"/>
    </row>
    <row r="18" ht="150" customHeight="1" spans="1:4">
      <c r="A18" s="2"/>
      <c r="B18" s="2"/>
      <c r="C18" s="2"/>
      <c r="D18" s="2"/>
    </row>
    <row r="19" ht="150" customHeight="1" spans="1:4">
      <c r="A19" s="2"/>
      <c r="B19" s="2"/>
      <c r="C19" s="2"/>
      <c r="D19" s="2"/>
    </row>
    <row r="20" ht="150" customHeight="1" spans="1:4">
      <c r="A20" s="2"/>
      <c r="B20" s="2"/>
      <c r="C20" s="2"/>
      <c r="D20" s="2"/>
    </row>
    <row r="21" ht="150" customHeight="1" spans="1:4">
      <c r="A21" s="2"/>
      <c r="B21" s="2"/>
      <c r="C21" s="2"/>
      <c r="D21" s="2"/>
    </row>
    <row r="22" ht="150" customHeight="1" spans="1:4">
      <c r="A22" s="2"/>
      <c r="B22" s="2"/>
      <c r="C22" s="2"/>
      <c r="D22" s="2"/>
    </row>
    <row r="23" ht="150" customHeight="1" spans="1:4">
      <c r="A23" s="2"/>
      <c r="B23" s="2"/>
      <c r="C23" s="2"/>
      <c r="D23" s="2"/>
    </row>
    <row r="24" ht="150" customHeight="1" spans="1:4">
      <c r="A24" s="2"/>
      <c r="B24" s="2"/>
      <c r="C24" s="2"/>
      <c r="D24" s="2"/>
    </row>
  </sheetData>
  <hyperlinks>
    <hyperlink ref="C3" r:id="rId1" display="https://www.koraiensis.com/" tooltip="https://www.koraiensis.com/"/>
  </hyperlink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76"/>
  <sheetViews>
    <sheetView tabSelected="1" zoomScale="115" zoomScaleNormal="115" topLeftCell="A32" workbookViewId="0">
      <selection activeCell="D35" sqref="D35"/>
    </sheetView>
  </sheetViews>
  <sheetFormatPr defaultColWidth="9" defaultRowHeight="14.25" outlineLevelCol="6"/>
  <cols>
    <col min="1" max="2" width="25.625" customWidth="1"/>
    <col min="3" max="3" width="25.625" style="6" customWidth="1"/>
    <col min="4" max="4" width="25.625" style="7" customWidth="1"/>
    <col min="5" max="5" width="27.375"/>
  </cols>
  <sheetData>
    <row r="1" spans="1:4">
      <c r="A1" s="1" t="s">
        <v>0</v>
      </c>
      <c r="B1" s="1" t="s">
        <v>1</v>
      </c>
      <c r="C1" s="8"/>
      <c r="D1" s="9" t="s">
        <v>2</v>
      </c>
    </row>
    <row r="2" spans="1:4">
      <c r="A2" s="2"/>
      <c r="B2" s="2"/>
      <c r="C2" s="10"/>
      <c r="D2" s="11"/>
    </row>
    <row r="3" ht="107.3" spans="1:4">
      <c r="A3" s="2" t="s">
        <v>21</v>
      </c>
      <c r="B3" s="2" t="str">
        <f>_xlfn.DISPIMG("ID_3C3656F935F1457E8E349B35560A598B",1)</f>
        <v>=DISPIMG("ID_3C3656F935F1457E8E349B35560A598B",1)</v>
      </c>
      <c r="C3" s="12" t="str">
        <f>_xlfn.DISPIMG("ID_94727F3C86114148917F069E4458D858",1)</f>
        <v>=DISPIMG("ID_94727F3C86114148917F069E4458D858",1)</v>
      </c>
      <c r="D3" s="11" t="s">
        <v>22</v>
      </c>
    </row>
    <row r="4" spans="1:4">
      <c r="A4" s="2" t="s">
        <v>23</v>
      </c>
      <c r="B4" s="2"/>
      <c r="C4" s="10"/>
      <c r="D4" s="11"/>
    </row>
    <row r="5" ht="91.3" spans="1:4">
      <c r="A5" s="4" t="s">
        <v>24</v>
      </c>
      <c r="B5" s="2" t="str">
        <f>_xlfn.DISPIMG("ID_2BE531886AAB40B9B11EDB14C7115A4B",1)</f>
        <v>=DISPIMG("ID_2BE531886AAB40B9B11EDB14C7115A4B",1)</v>
      </c>
      <c r="C5" s="10"/>
      <c r="D5" s="11" t="s">
        <v>22</v>
      </c>
    </row>
    <row r="6" ht="62.3" spans="1:5">
      <c r="A6" s="4" t="s">
        <v>25</v>
      </c>
      <c r="B6" s="2" t="str">
        <f>_xlfn.DISPIMG("ID_2A7FAADCC6DB4526B6E57D8A68F4B011",1)</f>
        <v>=DISPIMG("ID_2A7FAADCC6DB4526B6E57D8A68F4B011",1)</v>
      </c>
      <c r="C6" s="10"/>
      <c r="D6" s="7"/>
      <c r="E6" s="7" t="s">
        <v>26</v>
      </c>
    </row>
    <row r="7" ht="94.7" spans="1:7">
      <c r="A7" s="2" t="s">
        <v>27</v>
      </c>
      <c r="B7" s="2" t="str">
        <f>_xlfn.DISPIMG("ID_0372276DBAC34812A8EA65DA9F2B1229",1)</f>
        <v>=DISPIMG("ID_0372276DBAC34812A8EA65DA9F2B1229",1)</v>
      </c>
      <c r="C7" s="10"/>
      <c r="D7" s="11" t="s">
        <v>22</v>
      </c>
      <c r="G7" t="s">
        <v>28</v>
      </c>
    </row>
    <row r="8" ht="61.9" spans="1:4">
      <c r="A8" s="2" t="s">
        <v>29</v>
      </c>
      <c r="B8" s="2" t="str">
        <f>_xlfn.DISPIMG("ID_47C73F19462448BEABFD2150C4FC7CE5",1)</f>
        <v>=DISPIMG("ID_47C73F19462448BEABFD2150C4FC7CE5",1)</v>
      </c>
      <c r="C8" s="10"/>
      <c r="D8" s="11" t="s">
        <v>22</v>
      </c>
    </row>
    <row r="9" ht="90.2" spans="1:5">
      <c r="A9" s="2" t="s">
        <v>30</v>
      </c>
      <c r="B9" s="2" t="str">
        <f>_xlfn.DISPIMG("ID_C63A7F05AD4B4B00A11497DFB240DECE",1)</f>
        <v>=DISPIMG("ID_C63A7F05AD4B4B00A11497DFB240DECE",1)</v>
      </c>
      <c r="C9" s="10" t="s">
        <v>31</v>
      </c>
      <c r="D9" s="11"/>
      <c r="E9" t="s">
        <v>26</v>
      </c>
    </row>
    <row r="10" ht="71.1" spans="1:5">
      <c r="A10" s="2" t="s">
        <v>32</v>
      </c>
      <c r="B10" s="2" t="str">
        <f>_xlfn.DISPIMG("ID_1C65F98D449A4185B0C9107BCCAE6880",1)</f>
        <v>=DISPIMG("ID_1C65F98D449A4185B0C9107BCCAE6880",1)</v>
      </c>
      <c r="C10" s="10" t="str">
        <f>_xlfn.DISPIMG("ID_BADF3EA3FAE54A9186BED25715B9B77D",1)</f>
        <v>=DISPIMG("ID_BADF3EA3FAE54A9186BED25715B9B77D",1)</v>
      </c>
      <c r="D10" s="7" t="s">
        <v>33</v>
      </c>
      <c r="E10" t="s">
        <v>26</v>
      </c>
    </row>
    <row r="11" ht="108.95" spans="1:5">
      <c r="A11" s="2" t="s">
        <v>34</v>
      </c>
      <c r="B11" s="2" t="str">
        <f>_xlfn.DISPIMG("ID_FD9B39D93EB54A12B5F1EA89A3CF7530",1)</f>
        <v>=DISPIMG("ID_FD9B39D93EB54A12B5F1EA89A3CF7530",1)</v>
      </c>
      <c r="C11" s="10"/>
      <c r="D11" s="11"/>
      <c r="E11" t="s">
        <v>26</v>
      </c>
    </row>
    <row r="12" spans="1:4">
      <c r="A12" s="2" t="s">
        <v>35</v>
      </c>
      <c r="B12" s="2"/>
      <c r="C12" s="10"/>
      <c r="D12" s="11"/>
    </row>
    <row r="13" ht="120.1" spans="1:4">
      <c r="A13" s="2" t="s">
        <v>36</v>
      </c>
      <c r="B13" s="2" t="str">
        <f>_xlfn.DISPIMG("ID_B844033CD68E40C99E0CAF57A3410FBC",1)</f>
        <v>=DISPIMG("ID_B844033CD68E40C99E0CAF57A3410FBC",1)</v>
      </c>
      <c r="C13" s="10"/>
      <c r="D13" s="11" t="s">
        <v>22</v>
      </c>
    </row>
    <row r="14" ht="82.7" spans="1:5">
      <c r="A14" s="2" t="s">
        <v>37</v>
      </c>
      <c r="B14" s="2" t="str">
        <f>_xlfn.DISPIMG("ID_6EA7EB9B075C45AA9A86453DE83390F6",1)</f>
        <v>=DISPIMG("ID_6EA7EB9B075C45AA9A86453DE83390F6",1)</v>
      </c>
      <c r="C14" s="10" t="s">
        <v>38</v>
      </c>
      <c r="D14" s="11"/>
      <c r="E14" t="s">
        <v>26</v>
      </c>
    </row>
    <row r="15" ht="67.65" spans="1:5">
      <c r="A15" s="2" t="s">
        <v>39</v>
      </c>
      <c r="B15" s="2" t="str">
        <f>_xlfn.DISPIMG("ID_F118CA64F312407E803F72E51478581E",1)</f>
        <v>=DISPIMG("ID_F118CA64F312407E803F72E51478581E",1)</v>
      </c>
      <c r="C15" s="10"/>
      <c r="D15" s="11"/>
      <c r="E15" t="s">
        <v>26</v>
      </c>
    </row>
    <row r="16" ht="113.25" spans="1:4">
      <c r="A16" s="2" t="s">
        <v>40</v>
      </c>
      <c r="B16" s="2" t="str">
        <f>_xlfn.DISPIMG("ID_A27CAAC6AF1843F69F88FDE6C783B65A",1)</f>
        <v>=DISPIMG("ID_A27CAAC6AF1843F69F88FDE6C783B65A",1)</v>
      </c>
      <c r="C16" s="10"/>
      <c r="D16" s="11" t="s">
        <v>22</v>
      </c>
    </row>
    <row r="17" ht="113.7" spans="1:4">
      <c r="A17" s="2" t="s">
        <v>41</v>
      </c>
      <c r="B17" s="2" t="str">
        <f>_xlfn.DISPIMG("ID_D8A41E33983F49F0A7F893604EC6CC1C",1)</f>
        <v>=DISPIMG("ID_D8A41E33983F49F0A7F893604EC6CC1C",1)</v>
      </c>
      <c r="C17" s="10"/>
      <c r="D17" s="11" t="s">
        <v>22</v>
      </c>
    </row>
    <row r="18" ht="116" spans="1:4">
      <c r="A18" s="2" t="s">
        <v>42</v>
      </c>
      <c r="B18" s="2" t="str">
        <f>_xlfn.DISPIMG("ID_F1EF8F25F67047F1B951C2366E0570A5",1)</f>
        <v>=DISPIMG("ID_F1EF8F25F67047F1B951C2366E0570A5",1)</v>
      </c>
      <c r="C18" s="10"/>
      <c r="D18" s="11" t="s">
        <v>22</v>
      </c>
    </row>
    <row r="19" ht="86.95" spans="1:4">
      <c r="A19" s="2" t="s">
        <v>43</v>
      </c>
      <c r="B19" s="2" t="str">
        <f>_xlfn.DISPIMG("ID_6EA2B8CA1A884FC9963CA49AC0637E59",1)</f>
        <v>=DISPIMG("ID_6EA2B8CA1A884FC9963CA49AC0637E59",1)</v>
      </c>
      <c r="C19" s="10"/>
      <c r="D19" s="11" t="s">
        <v>22</v>
      </c>
    </row>
    <row r="20" ht="28.5" spans="1:4">
      <c r="A20" s="2" t="s">
        <v>44</v>
      </c>
      <c r="B20" s="2"/>
      <c r="C20" s="10"/>
      <c r="D20" s="11"/>
    </row>
    <row r="21" ht="78.95" spans="1:4">
      <c r="A21" s="2" t="s">
        <v>45</v>
      </c>
      <c r="B21" s="2" t="str">
        <f>_xlfn.DISPIMG("ID_E9ADE8E7B0864C61BB2884C1796B0869",1)</f>
        <v>=DISPIMG("ID_E9ADE8E7B0864C61BB2884C1796B0869",1)</v>
      </c>
      <c r="C21" s="10"/>
      <c r="D21" s="11"/>
    </row>
    <row r="22" ht="42.75" spans="1:4">
      <c r="A22" s="2" t="s">
        <v>46</v>
      </c>
      <c r="B22" s="2"/>
      <c r="C22" s="10"/>
      <c r="D22" s="11"/>
    </row>
    <row r="23" ht="122.85" spans="1:4">
      <c r="A23" s="2" t="s">
        <v>47</v>
      </c>
      <c r="B23" s="2" t="str">
        <f>_xlfn.DISPIMG("ID_350FAF623F3742E7BFD33CB7A42046C8",1)</f>
        <v>=DISPIMG("ID_350FAF623F3742E7BFD33CB7A42046C8",1)</v>
      </c>
      <c r="C23" s="10" t="str">
        <f>_xlfn.DISPIMG("ID_EB032D37D7954D7AAA38E8303C52D93F",1)</f>
        <v>=DISPIMG("ID_EB032D37D7954D7AAA38E8303C52D93F",1)</v>
      </c>
      <c r="D23" s="11" t="s">
        <v>22</v>
      </c>
    </row>
    <row r="24" ht="64.9" spans="1:4">
      <c r="A24" s="2" t="s">
        <v>48</v>
      </c>
      <c r="B24" s="2" t="str">
        <f>_xlfn.DISPIMG("ID_F94B611F0677448D9A68E1A9A28BA00D",1)</f>
        <v>=DISPIMG("ID_F94B611F0677448D9A68E1A9A28BA00D",1)</v>
      </c>
      <c r="C24" s="10"/>
      <c r="D24" s="11" t="s">
        <v>22</v>
      </c>
    </row>
    <row r="25" ht="144.2" spans="1:4">
      <c r="A25" s="2" t="s">
        <v>49</v>
      </c>
      <c r="B25" s="2" t="str">
        <f>_xlfn.DISPIMG("ID_0AB6B91D6381418289E81121832F85E5",1)</f>
        <v>=DISPIMG("ID_0AB6B91D6381418289E81121832F85E5",1)</v>
      </c>
      <c r="C25" s="10" t="s">
        <v>50</v>
      </c>
      <c r="D25" s="11"/>
    </row>
    <row r="26" ht="195.3" spans="1:4">
      <c r="A26" s="2"/>
      <c r="B26" s="2"/>
      <c r="C26" s="10"/>
      <c r="D26" s="11"/>
    </row>
    <row r="27" spans="1:4">
      <c r="A27" s="5">
        <v>44270</v>
      </c>
      <c r="B27" s="2"/>
      <c r="C27" s="10"/>
      <c r="D27" s="11"/>
    </row>
    <row r="28" ht="42.75" spans="1:4">
      <c r="A28" s="2" t="s">
        <v>51</v>
      </c>
      <c r="B28" s="2" t="str">
        <f>_xlfn.DISPIMG("ID_7DABACBDEE9A40F3A70E314572E82B6E",1)</f>
        <v>=DISPIMG("ID_7DABACBDEE9A40F3A70E314572E82B6E",1)</v>
      </c>
      <c r="C28" s="10"/>
      <c r="D28" s="10" t="s">
        <v>22</v>
      </c>
    </row>
    <row r="29" ht="95.05" spans="1:4">
      <c r="A29" s="2" t="s">
        <v>52</v>
      </c>
      <c r="B29" s="2" t="str">
        <f>_xlfn.DISPIMG("ID_728AC2100892432193CFB093CA4298FF",1)</f>
        <v>=DISPIMG("ID_728AC2100892432193CFB093CA4298FF",1)</v>
      </c>
      <c r="C29" s="10" t="s">
        <v>50</v>
      </c>
      <c r="D29" s="11"/>
    </row>
    <row r="30" ht="71.25" spans="1:4">
      <c r="A30" s="2" t="s">
        <v>53</v>
      </c>
      <c r="B30" s="2"/>
      <c r="C30" s="10"/>
      <c r="D30" s="11"/>
    </row>
    <row r="31" ht="81.65" spans="1:4">
      <c r="A31" s="2" t="s">
        <v>54</v>
      </c>
      <c r="B31" s="2" t="str">
        <f>_xlfn.DISPIMG("ID_4832A66347E64918BD1B3AACB7CABE25",1)</f>
        <v>=DISPIMG("ID_4832A66347E64918BD1B3AACB7CABE25",1)</v>
      </c>
      <c r="C31" s="10"/>
      <c r="D31" s="11"/>
    </row>
    <row r="32" ht="149.95" spans="1:6">
      <c r="A32" s="2" t="s">
        <v>55</v>
      </c>
      <c r="B32" s="2" t="str">
        <f>_xlfn.DISPIMG("ID_19C965EDDEDD498284E44DEECD618A6F",1)</f>
        <v>=DISPIMG("ID_19C965EDDEDD498284E44DEECD618A6F",1)</v>
      </c>
      <c r="C32" s="10" t="str">
        <f>_xlfn.DISPIMG("ID_0E9CAF5CFCE64701A22D11ADA4F43963",1)</f>
        <v>=DISPIMG("ID_0E9CAF5CFCE64701A22D11ADA4F43963",1)</v>
      </c>
      <c r="D32" s="11" t="str">
        <f>_xlfn.DISPIMG("ID_52AEBA97CBD14B6BA20486CB9B7EC5B2",1)</f>
        <v>=DISPIMG("ID_52AEBA97CBD14B6BA20486CB9B7EC5B2",1)</v>
      </c>
      <c r="E32" t="str">
        <f>_xlfn.DISPIMG("ID_59EE3E83A0484B23AEF2A0D276913570",1)</f>
        <v>=DISPIMG("ID_59EE3E83A0484B23AEF2A0D276913570",1)</v>
      </c>
      <c r="F32" s="10" t="s">
        <v>22</v>
      </c>
    </row>
    <row r="33" ht="155.15" spans="1:4">
      <c r="A33" s="2" t="s">
        <v>56</v>
      </c>
      <c r="B33" s="2" t="str">
        <f>_xlfn.DISPIMG("ID_320EBAA6D5314DDD8FDAF45EA30317DA",1)</f>
        <v>=DISPIMG("ID_320EBAA6D5314DDD8FDAF45EA30317DA",1)</v>
      </c>
      <c r="C33" s="10"/>
      <c r="D33" s="10" t="s">
        <v>22</v>
      </c>
    </row>
    <row r="34" ht="72.85" spans="1:4">
      <c r="A34" s="2" t="s">
        <v>57</v>
      </c>
      <c r="B34" s="2" t="str">
        <f>_xlfn.DISPIMG("ID_E6415E88E2D341B29978F90D73F69891",1)</f>
        <v>=DISPIMG("ID_E6415E88E2D341B29978F90D73F69891",1)</v>
      </c>
      <c r="C34" s="10"/>
      <c r="D34" s="11"/>
    </row>
    <row r="35" ht="157.85" spans="1:4">
      <c r="A35" s="2" t="s">
        <v>58</v>
      </c>
      <c r="B35" s="2" t="str">
        <f>_xlfn.DISPIMG("ID_0A53A429424E490F8912422DE182DFCF",1)</f>
        <v>=DISPIMG("ID_0A53A429424E490F8912422DE182DFCF",1)</v>
      </c>
      <c r="C35" s="10"/>
      <c r="D35" s="10" t="s">
        <v>22</v>
      </c>
    </row>
    <row r="36" ht="141.35" spans="1:4">
      <c r="A36" s="2" t="s">
        <v>59</v>
      </c>
      <c r="B36" s="2" t="str">
        <f>_xlfn.DISPIMG("ID_E9E4878459804932835FA04EA2EE8196",1)</f>
        <v>=DISPIMG("ID_E9E4878459804932835FA04EA2EE8196",1)</v>
      </c>
      <c r="C36" s="10"/>
      <c r="D36" s="10" t="s">
        <v>22</v>
      </c>
    </row>
    <row r="37" ht="87.7" spans="1:4">
      <c r="A37" s="2" t="s">
        <v>60</v>
      </c>
      <c r="B37" s="2" t="str">
        <f>_xlfn.DISPIMG("ID_1B76609E236D47D180616894DFA18E85",1)</f>
        <v>=DISPIMG("ID_1B76609E236D47D180616894DFA18E85",1)</v>
      </c>
      <c r="C37" s="10"/>
      <c r="D37" s="10" t="s">
        <v>22</v>
      </c>
    </row>
    <row r="38" ht="85.5" spans="1:4">
      <c r="A38" s="2" t="s">
        <v>61</v>
      </c>
      <c r="B38" s="2"/>
      <c r="C38" s="10"/>
      <c r="D38" s="10" t="s">
        <v>22</v>
      </c>
    </row>
    <row r="39" ht="57" spans="1:4">
      <c r="A39" s="2" t="s">
        <v>62</v>
      </c>
      <c r="B39" s="2" t="str">
        <f>_xlfn.DISPIMG("ID_7879E5224D6C45098BB8B87DD4543AB2",1)</f>
        <v>=DISPIMG("ID_7879E5224D6C45098BB8B87DD4543AB2",1)</v>
      </c>
      <c r="C39" s="10"/>
      <c r="D39" s="10" t="s">
        <v>22</v>
      </c>
    </row>
    <row r="40" ht="92" spans="1:4">
      <c r="A40" s="2" t="s">
        <v>63</v>
      </c>
      <c r="B40" s="2" t="str">
        <f>_xlfn.DISPIMG("ID_4B2F91DEAACD4E6B856FD1CE5E5F0C52",1)</f>
        <v>=DISPIMG("ID_4B2F91DEAACD4E6B856FD1CE5E5F0C52",1)</v>
      </c>
      <c r="C40" s="10"/>
      <c r="D40" s="10" t="s">
        <v>22</v>
      </c>
    </row>
    <row r="41" ht="127.1" spans="1:4">
      <c r="A41" s="2" t="s">
        <v>64</v>
      </c>
      <c r="B41" s="2" t="str">
        <f>_xlfn.DISPIMG("ID_66FA9DA27CEA49E79FA0A9757A35B015",1)</f>
        <v>=DISPIMG("ID_66FA9DA27CEA49E79FA0A9757A35B015",1)</v>
      </c>
      <c r="C41" s="10"/>
      <c r="D41" s="10" t="s">
        <v>22</v>
      </c>
    </row>
    <row r="42" ht="101.95" spans="1:4">
      <c r="A42" s="2" t="s">
        <v>65</v>
      </c>
      <c r="B42" s="2" t="str">
        <f>_xlfn.DISPIMG("ID_BB574C8223474F538707FF3A3299D021",1)</f>
        <v>=DISPIMG("ID_BB574C8223474F538707FF3A3299D021",1)</v>
      </c>
      <c r="C42" s="10" t="s">
        <v>38</v>
      </c>
      <c r="D42" s="11"/>
    </row>
    <row r="43" ht="65.6" spans="1:4">
      <c r="A43" s="2" t="s">
        <v>66</v>
      </c>
      <c r="B43" s="2" t="str">
        <f>_xlfn.DISPIMG("ID_C1C20345C4C140769E9E43AEF21DE957",1)</f>
        <v>=DISPIMG("ID_C1C20345C4C140769E9E43AEF21DE957",1)</v>
      </c>
      <c r="C43" s="10"/>
      <c r="D43" s="10" t="s">
        <v>22</v>
      </c>
    </row>
    <row r="44" ht="72.45" spans="1:4">
      <c r="A44" s="2" t="s">
        <v>67</v>
      </c>
      <c r="B44" s="2" t="str">
        <f>_xlfn.DISPIMG("ID_A043BB4341C44038A4E73D4D1F964735",1)</f>
        <v>=DISPIMG("ID_A043BB4341C44038A4E73D4D1F964735",1)</v>
      </c>
      <c r="C44" s="10" t="s">
        <v>38</v>
      </c>
      <c r="D44" s="11"/>
    </row>
    <row r="45" ht="57.05" spans="1:4">
      <c r="A45" s="2" t="s">
        <v>68</v>
      </c>
      <c r="B45" s="2" t="str">
        <f>_xlfn.DISPIMG("ID_12B80AB9C06047529B2AA534B68EF6FB",1)</f>
        <v>=DISPIMG("ID_12B80AB9C06047529B2AA534B68EF6FB",1)</v>
      </c>
      <c r="C45" s="10"/>
      <c r="D45" s="11"/>
    </row>
    <row r="46" ht="66.65" spans="1:4">
      <c r="A46" s="2" t="s">
        <v>69</v>
      </c>
      <c r="B46" s="2" t="str">
        <f>_xlfn.DISPIMG("ID_2B7F16A5021D4A2EA39BC3BA3317E53C",1)</f>
        <v>=DISPIMG("ID_2B7F16A5021D4A2EA39BC3BA3317E53C",1)</v>
      </c>
      <c r="C46" s="10" t="s">
        <v>38</v>
      </c>
      <c r="D46" s="11"/>
    </row>
    <row r="47" ht="28.5" spans="1:4">
      <c r="A47" s="2" t="s">
        <v>70</v>
      </c>
      <c r="B47" s="2"/>
      <c r="C47" s="10"/>
      <c r="D47" s="11"/>
    </row>
    <row r="48" ht="54.3" spans="1:4">
      <c r="A48" s="2" t="s">
        <v>71</v>
      </c>
      <c r="B48" s="2" t="str">
        <f>_xlfn.DISPIMG("ID_2B08482FFFA6409BB35189CCB89038F9",1)</f>
        <v>=DISPIMG("ID_2B08482FFFA6409BB35189CCB89038F9",1)</v>
      </c>
      <c r="C48" s="10" t="s">
        <v>38</v>
      </c>
      <c r="D48" s="11"/>
    </row>
    <row r="49" spans="1:4">
      <c r="A49" s="2"/>
      <c r="B49" s="2"/>
      <c r="C49" s="10"/>
      <c r="D49" s="11"/>
    </row>
    <row r="50" spans="1:4">
      <c r="A50" s="2"/>
      <c r="B50" s="2"/>
      <c r="C50" s="10"/>
      <c r="D50" s="11"/>
    </row>
    <row r="51" spans="1:4">
      <c r="A51" s="2"/>
      <c r="B51" s="2"/>
      <c r="C51" s="10"/>
      <c r="D51" s="11"/>
    </row>
    <row r="52" spans="1:4">
      <c r="A52" s="2"/>
      <c r="B52" s="2"/>
      <c r="C52" s="10"/>
      <c r="D52" s="11"/>
    </row>
    <row r="53" spans="1:4">
      <c r="A53" s="2"/>
      <c r="B53" s="2"/>
      <c r="C53" s="10"/>
      <c r="D53" s="11"/>
    </row>
    <row r="54" spans="1:4">
      <c r="A54" s="2"/>
      <c r="B54" s="2"/>
      <c r="C54" s="10"/>
      <c r="D54" s="11"/>
    </row>
    <row r="55" spans="1:4">
      <c r="A55" s="2"/>
      <c r="B55" s="2"/>
      <c r="C55" s="10"/>
      <c r="D55" s="11"/>
    </row>
    <row r="56" spans="1:4">
      <c r="A56" s="2"/>
      <c r="B56" s="2"/>
      <c r="C56" s="10"/>
      <c r="D56" s="11"/>
    </row>
    <row r="57" spans="1:4">
      <c r="A57" s="2"/>
      <c r="B57" s="2"/>
      <c r="C57" s="10"/>
      <c r="D57" s="11"/>
    </row>
    <row r="58" spans="1:4">
      <c r="A58" s="2"/>
      <c r="B58" s="2"/>
      <c r="C58" s="10"/>
      <c r="D58" s="11"/>
    </row>
    <row r="59" spans="1:4">
      <c r="A59" s="2"/>
      <c r="B59" s="2"/>
      <c r="C59" s="10"/>
      <c r="D59" s="11"/>
    </row>
    <row r="60" spans="1:4">
      <c r="A60" s="2"/>
      <c r="B60" s="2"/>
      <c r="C60" s="10"/>
      <c r="D60" s="11"/>
    </row>
    <row r="61" spans="1:4">
      <c r="A61" s="2"/>
      <c r="B61" s="2"/>
      <c r="C61" s="10"/>
      <c r="D61" s="11"/>
    </row>
    <row r="62" spans="1:4">
      <c r="A62" s="2"/>
      <c r="B62" s="2"/>
      <c r="C62" s="10"/>
      <c r="D62" s="11"/>
    </row>
    <row r="63" spans="1:4">
      <c r="A63" s="2"/>
      <c r="B63" s="2"/>
      <c r="C63" s="10"/>
      <c r="D63" s="11"/>
    </row>
    <row r="64" spans="1:4">
      <c r="A64" s="2"/>
      <c r="B64" s="2"/>
      <c r="C64" s="10"/>
      <c r="D64" s="11"/>
    </row>
    <row r="65" spans="1:4">
      <c r="A65" s="2"/>
      <c r="B65" s="2"/>
      <c r="C65" s="10"/>
      <c r="D65" s="11"/>
    </row>
    <row r="66" spans="1:4">
      <c r="A66" s="2"/>
      <c r="B66" s="2"/>
      <c r="C66" s="10"/>
      <c r="D66" s="11"/>
    </row>
    <row r="67" spans="1:4">
      <c r="A67" s="2"/>
      <c r="B67" s="2"/>
      <c r="C67" s="10"/>
      <c r="D67" s="11"/>
    </row>
    <row r="68" spans="1:4">
      <c r="A68" s="2"/>
      <c r="B68" s="2"/>
      <c r="C68" s="10"/>
      <c r="D68" s="11"/>
    </row>
    <row r="69" spans="1:4">
      <c r="A69" s="2"/>
      <c r="B69" s="2"/>
      <c r="C69" s="10"/>
      <c r="D69" s="11"/>
    </row>
    <row r="70" spans="1:4">
      <c r="A70" s="2"/>
      <c r="B70" s="2"/>
      <c r="C70" s="10"/>
      <c r="D70" s="11"/>
    </row>
    <row r="71" spans="1:4">
      <c r="A71" s="2"/>
      <c r="B71" s="2"/>
      <c r="C71" s="10"/>
      <c r="D71" s="11"/>
    </row>
    <row r="72" spans="1:4">
      <c r="A72" s="2"/>
      <c r="B72" s="2"/>
      <c r="C72" s="10"/>
      <c r="D72" s="11"/>
    </row>
    <row r="73" spans="1:4">
      <c r="A73" s="2"/>
      <c r="B73" s="2"/>
      <c r="C73" s="10"/>
      <c r="D73" s="11"/>
    </row>
    <row r="74" spans="1:4">
      <c r="A74" s="2"/>
      <c r="B74" s="2"/>
      <c r="C74" s="10"/>
      <c r="D74" s="11"/>
    </row>
    <row r="75" spans="1:4">
      <c r="A75" s="2"/>
      <c r="B75" s="2"/>
      <c r="C75" s="10"/>
      <c r="D75" s="11"/>
    </row>
    <row r="76" spans="1:4">
      <c r="A76" s="2"/>
      <c r="B76" s="2"/>
      <c r="C76" s="10"/>
      <c r="D76" s="11"/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24"/>
  <sheetViews>
    <sheetView topLeftCell="A8" workbookViewId="0">
      <selection activeCell="B12" sqref="B12"/>
    </sheetView>
  </sheetViews>
  <sheetFormatPr defaultColWidth="9" defaultRowHeight="13.5" outlineLevelCol="4"/>
  <cols>
    <col min="1" max="4" width="25.625" customWidth="1"/>
  </cols>
  <sheetData>
    <row r="1" ht="30" customHeight="1" spans="1:4">
      <c r="A1" s="1" t="s">
        <v>0</v>
      </c>
      <c r="B1" s="1" t="s">
        <v>1</v>
      </c>
      <c r="C1" s="1"/>
      <c r="D1" s="1" t="s">
        <v>2</v>
      </c>
    </row>
    <row r="2" ht="150" customHeight="1" spans="1:5">
      <c r="A2" s="2" t="s">
        <v>18</v>
      </c>
      <c r="B2" s="2" t="str">
        <f>_xlfn.DISPIMG("ID_59551B70EAD64BEC855B60E446121ABE",1)</f>
        <v>=DISPIMG("ID_59551B70EAD64BEC855B60E446121ABE",1)</v>
      </c>
      <c r="C2" s="2" t="str">
        <f>_xlfn.DISPIMG("ID_C4F377A4A6524CA8842522CB3C816101",1)</f>
        <v>=DISPIMG("ID_C4F377A4A6524CA8842522CB3C816101",1)</v>
      </c>
      <c r="D2" s="2" t="str">
        <f>_xlfn.DISPIMG("ID_E0891629EA794B6AA80A80290F655569",1)</f>
        <v>=DISPIMG("ID_E0891629EA794B6AA80A80290F655569",1)</v>
      </c>
      <c r="E2" t="s">
        <v>12</v>
      </c>
    </row>
    <row r="3" ht="150" customHeight="1" spans="1:4">
      <c r="A3" s="2" t="s">
        <v>19</v>
      </c>
      <c r="B3" s="2" t="str">
        <f>_xlfn.DISPIMG("ID_D3071A1F595C4729854B878885066659",1)</f>
        <v>=DISPIMG("ID_D3071A1F595C4729854B878885066659",1)</v>
      </c>
      <c r="C3" s="3" t="s">
        <v>20</v>
      </c>
      <c r="D3" s="2"/>
    </row>
    <row r="4" ht="150" customHeight="1" spans="1:4">
      <c r="A4" s="2" t="s">
        <v>72</v>
      </c>
      <c r="B4" s="2" t="str">
        <f>_xlfn.DISPIMG("ID_8A2A415945204844A377776FE8809699",1)</f>
        <v>=DISPIMG("ID_8A2A415945204844A377776FE8809699",1)</v>
      </c>
      <c r="C4" s="2"/>
      <c r="D4" s="2"/>
    </row>
    <row r="5" ht="150" customHeight="1" spans="1:4">
      <c r="A5" s="4" t="s">
        <v>73</v>
      </c>
      <c r="B5" s="2" t="str">
        <f>_xlfn.DISPIMG("ID_2A04AF8336014BB58D6FCBD968086ACE",1)</f>
        <v>=DISPIMG("ID_2A04AF8336014BB58D6FCBD968086ACE",1)</v>
      </c>
      <c r="C5" s="2"/>
      <c r="D5" s="2"/>
    </row>
    <row r="6" ht="150" customHeight="1" spans="1:4">
      <c r="A6" s="4" t="s">
        <v>74</v>
      </c>
      <c r="B6" s="2" t="str">
        <f>_xlfn.DISPIMG("ID_1609A5E7E715457A879D51648929A9C4",1)</f>
        <v>=DISPIMG("ID_1609A5E7E715457A879D51648929A9C4",1)</v>
      </c>
      <c r="C6" s="2"/>
      <c r="D6" s="2"/>
    </row>
    <row r="7" ht="150" customHeight="1" spans="1:4">
      <c r="A7" s="2" t="s">
        <v>75</v>
      </c>
      <c r="B7" s="2" t="str">
        <f>_xlfn.DISPIMG("ID_B3DBDBBE15A741699384166945C2B348",1)</f>
        <v>=DISPIMG("ID_B3DBDBBE15A741699384166945C2B348",1)</v>
      </c>
      <c r="C7" s="2"/>
      <c r="D7" s="2"/>
    </row>
    <row r="8" ht="150" customHeight="1" spans="1:4">
      <c r="A8" s="2" t="s">
        <v>76</v>
      </c>
      <c r="B8" s="2" t="str">
        <f>_xlfn.DISPIMG("ID_43775F75DB214B4B8EF69F6CA317732C",1)</f>
        <v>=DISPIMG("ID_43775F75DB214B4B8EF69F6CA317732C",1)</v>
      </c>
      <c r="C8" s="2"/>
      <c r="D8" s="2"/>
    </row>
    <row r="9" ht="150" customHeight="1" spans="1:4">
      <c r="A9" s="2" t="s">
        <v>77</v>
      </c>
      <c r="B9" s="2" t="str">
        <f>_xlfn.DISPIMG("ID_A206AC6334D64A4BBAB106EB2221BB65",1)</f>
        <v>=DISPIMG("ID_A206AC6334D64A4BBAB106EB2221BB65",1)</v>
      </c>
      <c r="C9" s="2"/>
      <c r="D9" s="2"/>
    </row>
    <row r="10" ht="150" customHeight="1" spans="1:4">
      <c r="A10" s="2" t="s">
        <v>78</v>
      </c>
      <c r="B10" s="2" t="str">
        <f>_xlfn.DISPIMG("ID_B0A8B24C8D1F40E982E3EA50200FD64D",1)</f>
        <v>=DISPIMG("ID_B0A8B24C8D1F40E982E3EA50200FD64D",1)</v>
      </c>
      <c r="C10" s="2"/>
      <c r="D10" s="2"/>
    </row>
    <row r="11" ht="150" customHeight="1" spans="1:4">
      <c r="A11" s="5">
        <v>44270</v>
      </c>
      <c r="B11" s="2"/>
      <c r="C11" s="2"/>
      <c r="D11" s="2"/>
    </row>
    <row r="12" ht="150" customHeight="1" spans="1:4">
      <c r="A12" s="2" t="s">
        <v>79</v>
      </c>
      <c r="B12" s="2" t="str">
        <f>_xlfn.DISPIMG("ID_58BB77483BE64766ACA2F580BC42058B",1)</f>
        <v>=DISPIMG("ID_58BB77483BE64766ACA2F580BC42058B",1)</v>
      </c>
      <c r="C12" s="2"/>
      <c r="D12" s="2"/>
    </row>
    <row r="13" ht="150" customHeight="1" spans="1:4">
      <c r="A13" s="2"/>
      <c r="B13" s="2"/>
      <c r="C13" s="2"/>
      <c r="D13" s="2"/>
    </row>
    <row r="14" ht="150" customHeight="1" spans="1:4">
      <c r="A14" s="2"/>
      <c r="B14" s="2"/>
      <c r="C14" s="2"/>
      <c r="D14" s="2"/>
    </row>
    <row r="15" ht="150" customHeight="1" spans="1:4">
      <c r="A15" s="2"/>
      <c r="B15" s="2"/>
      <c r="C15" s="2"/>
      <c r="D15" s="2"/>
    </row>
    <row r="16" ht="150" customHeight="1" spans="1:4">
      <c r="A16" s="2"/>
      <c r="B16" s="2"/>
      <c r="C16" s="2"/>
      <c r="D16" s="2"/>
    </row>
    <row r="17" ht="150" customHeight="1" spans="1:4">
      <c r="A17" s="2"/>
      <c r="B17" s="2"/>
      <c r="C17" s="2"/>
      <c r="D17" s="2"/>
    </row>
    <row r="18" ht="150" customHeight="1" spans="1:4">
      <c r="A18" s="2"/>
      <c r="B18" s="2"/>
      <c r="C18" s="2"/>
      <c r="D18" s="2"/>
    </row>
    <row r="19" ht="150" customHeight="1" spans="1:4">
      <c r="A19" s="2"/>
      <c r="B19" s="2"/>
      <c r="C19" s="2"/>
      <c r="D19" s="2"/>
    </row>
    <row r="20" ht="150" customHeight="1" spans="1:4">
      <c r="A20" s="2"/>
      <c r="B20" s="2"/>
      <c r="C20" s="2"/>
      <c r="D20" s="2"/>
    </row>
    <row r="21" ht="150" customHeight="1" spans="1:4">
      <c r="A21" s="2"/>
      <c r="B21" s="2"/>
      <c r="C21" s="2"/>
      <c r="D21" s="2"/>
    </row>
    <row r="22" ht="150" customHeight="1" spans="1:4">
      <c r="A22" s="2"/>
      <c r="B22" s="2"/>
      <c r="C22" s="2"/>
      <c r="D22" s="2"/>
    </row>
    <row r="23" ht="150" customHeight="1" spans="1:4">
      <c r="A23" s="2"/>
      <c r="B23" s="2"/>
      <c r="C23" s="2"/>
      <c r="D23" s="2"/>
    </row>
    <row r="24" ht="150" customHeight="1" spans="1:4">
      <c r="A24" s="2"/>
      <c r="B24" s="2"/>
      <c r="C24" s="2"/>
      <c r="D24" s="2"/>
    </row>
  </sheetData>
  <hyperlinks>
    <hyperlink ref="C3" r:id="rId1" display="https://www.koraiensis.com/" tooltip="https://www.koraiensis.com/"/>
  </hyperlink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线上后台</vt:lpstr>
      <vt:lpstr>线上前台</vt:lpstr>
      <vt:lpstr>测试后台</vt:lpstr>
      <vt:lpstr>测试前台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2021-01-07T09:32:00Z</dcterms:created>
  <dcterms:modified xsi:type="dcterms:W3CDTF">2021-03-16T10:31:26Z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